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nelsonalexander-my.sharepoint.com/personal/gbesley_nelsonalexander_com_au/Documents/Desktop/Zoom/"/>
    </mc:Choice>
  </mc:AlternateContent>
  <xr:revisionPtr revIDLastSave="8" documentId="8_{4AA450BA-9F28-4E7B-8C05-6736D94357B8}" xr6:coauthVersionLast="47" xr6:coauthVersionMax="47" xr10:uidLastSave="{54B958D7-770E-465D-AB53-1EA6368F29AB}"/>
  <bookViews>
    <workbookView xWindow="-120" yWindow="-120" windowWidth="29040" windowHeight="15720" xr2:uid="{00000000-000D-0000-FFFF-FFFF00000000}"/>
  </bookViews>
  <sheets>
    <sheet name="Wkg_Distance_Spl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G2" i="1" s="1"/>
  <c r="I2" i="1" s="1"/>
  <c r="H2" i="1"/>
  <c r="Q2" i="1"/>
  <c r="M2" i="1" s="1"/>
  <c r="N2" i="1" l="1"/>
  <c r="O2" i="1" l="1"/>
  <c r="J2" i="1"/>
  <c r="K2" i="1" l="1"/>
  <c r="L2" i="1"/>
</calcChain>
</file>

<file path=xl/sharedStrings.xml><?xml version="1.0" encoding="utf-8"?>
<sst xmlns="http://schemas.openxmlformats.org/spreadsheetml/2006/main" count="33" uniqueCount="32">
  <si>
    <t>Body
Weight
kg</t>
  </si>
  <si>
    <t>Avg
Watts</t>
  </si>
  <si>
    <t>Raw
Watts per kg</t>
  </si>
  <si>
    <t>Raw
Split</t>
  </si>
  <si>
    <t>Age
Handicap Factor</t>
  </si>
  <si>
    <t>Age Category</t>
  </si>
  <si>
    <t>Handicap Factor</t>
  </si>
  <si>
    <t>A (27–35)</t>
  </si>
  <si>
    <t>B (36–42)</t>
  </si>
  <si>
    <t>C (43–49)</t>
  </si>
  <si>
    <t>D (50–54)</t>
  </si>
  <si>
    <t>E (55–59)</t>
  </si>
  <si>
    <t>F (60–64)</t>
  </si>
  <si>
    <t>G (65–69)</t>
  </si>
  <si>
    <t>H (70–74)</t>
  </si>
  <si>
    <t>I (75–79)</t>
  </si>
  <si>
    <t>J (80–84)</t>
  </si>
  <si>
    <t>K (85–89)</t>
  </si>
  <si>
    <t>L (90+)</t>
  </si>
  <si>
    <t>Age
Dropdown</t>
  </si>
  <si>
    <t>Adj.
Watts per kg
Age/ Weight</t>
  </si>
  <si>
    <t>Adj.
Split
Age only</t>
  </si>
  <si>
    <t>Adj.
split
Age/ Weight</t>
  </si>
  <si>
    <t>Adj.
Distance
Age only</t>
  </si>
  <si>
    <t>Adj.
Distance
Age/ Weight</t>
  </si>
  <si>
    <t>Adj.
Watts Age only</t>
  </si>
  <si>
    <t>Weight Adj.
Factor</t>
  </si>
  <si>
    <t>1km
Test</t>
  </si>
  <si>
    <t>Time Taken</t>
  </si>
  <si>
    <t>Adj. Distance Weight only</t>
  </si>
  <si>
    <t>Notes: Age is a dropdown menu</t>
  </si>
  <si>
    <t>Time Taken MUST be entered in format shown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</si>
</sst>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hh:mm:ss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2" fillId="0" borderId="0" xfId="0" applyNumberFormat="1" applyFont="1"/>
    <xf numFmtId="2" fontId="1" fillId="0" borderId="0" xfId="0" applyNumberFormat="1" applyFont="1"/>
    <xf numFmtId="2" fontId="2" fillId="0" borderId="0" xfId="0" applyNumberFormat="1" applyFont="1"/>
    <xf numFmtId="1" fontId="4" fillId="0" borderId="0" xfId="0" applyNumberFormat="1" applyFont="1"/>
    <xf numFmtId="0" fontId="0" fillId="0" borderId="0" xfId="0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5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>
      <alignment horizontal="center"/>
    </xf>
    <xf numFmtId="4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4"/>
  <sheetViews>
    <sheetView tabSelected="1" topLeftCell="B1" zoomScaleNormal="100" workbookViewId="0">
      <selection activeCell="E3" sqref="E3"/>
    </sheetView>
  </sheetViews>
  <sheetFormatPr defaultRowHeight="15" x14ac:dyDescent="0.25"/>
  <cols>
    <col min="2" max="2" width="17" customWidth="1"/>
    <col min="3" max="3" width="10.5703125" bestFit="1" customWidth="1"/>
    <col min="4" max="4" width="8" customWidth="1"/>
    <col min="5" max="5" width="15.5703125" customWidth="1"/>
    <col min="6" max="6" width="11.85546875" customWidth="1"/>
    <col min="7" max="7" width="13" customWidth="1"/>
    <col min="8" max="8" width="9.5703125" customWidth="1"/>
    <col min="9" max="9" width="13.140625" customWidth="1"/>
    <col min="10" max="10" width="14.140625" customWidth="1"/>
    <col min="11" max="11" width="12.28515625" customWidth="1"/>
    <col min="12" max="13" width="13.5703125" customWidth="1"/>
    <col min="14" max="14" width="12.7109375" customWidth="1"/>
    <col min="15" max="15" width="13.28515625" customWidth="1"/>
    <col min="16" max="16" width="13.85546875" customWidth="1"/>
    <col min="17" max="17" width="14.7109375" customWidth="1"/>
    <col min="18" max="27" width="2.85546875" customWidth="1"/>
    <col min="28" max="28" width="4" hidden="1" customWidth="1"/>
    <col min="29" max="29" width="3.5703125" hidden="1" customWidth="1"/>
  </cols>
  <sheetData>
    <row r="1" spans="2:29" s="15" customFormat="1" ht="66" customHeight="1" x14ac:dyDescent="0.25">
      <c r="B1" s="27" t="s">
        <v>19</v>
      </c>
      <c r="C1" s="27" t="s">
        <v>0</v>
      </c>
      <c r="D1" s="27" t="s">
        <v>1</v>
      </c>
      <c r="E1" s="27" t="s">
        <v>28</v>
      </c>
      <c r="F1" s="27" t="s">
        <v>27</v>
      </c>
      <c r="G1" s="27" t="s">
        <v>25</v>
      </c>
      <c r="H1" s="27" t="s">
        <v>2</v>
      </c>
      <c r="I1" s="27" t="s">
        <v>20</v>
      </c>
      <c r="J1" s="27" t="s">
        <v>3</v>
      </c>
      <c r="K1" s="27" t="s">
        <v>21</v>
      </c>
      <c r="L1" s="27" t="s">
        <v>22</v>
      </c>
      <c r="M1" s="27" t="s">
        <v>29</v>
      </c>
      <c r="N1" s="27" t="s">
        <v>23</v>
      </c>
      <c r="O1" s="27" t="s">
        <v>24</v>
      </c>
      <c r="P1" s="27" t="s">
        <v>4</v>
      </c>
      <c r="Q1" s="27" t="s">
        <v>26</v>
      </c>
      <c r="AB1" s="16" t="s">
        <v>5</v>
      </c>
      <c r="AC1" s="16" t="s">
        <v>6</v>
      </c>
    </row>
    <row r="2" spans="2:29" s="13" customFormat="1" ht="24" customHeight="1" x14ac:dyDescent="0.4">
      <c r="B2" s="17" t="s">
        <v>11</v>
      </c>
      <c r="C2" s="18">
        <v>75</v>
      </c>
      <c r="D2" s="19">
        <v>285</v>
      </c>
      <c r="E2" s="20">
        <v>2.662037037037037E-3</v>
      </c>
      <c r="F2" s="21">
        <v>1000</v>
      </c>
      <c r="G2" s="28">
        <f>D2/P2</f>
        <v>308.77573131094255</v>
      </c>
      <c r="H2" s="22">
        <f>D2/C2</f>
        <v>3.8</v>
      </c>
      <c r="I2" s="29">
        <f>G2/C2</f>
        <v>4.1170097508125671</v>
      </c>
      <c r="J2" s="23" t="str">
        <f>TEXT(E2/2, "mm:ss")</f>
        <v>01:55</v>
      </c>
      <c r="K2" s="24" t="str">
        <f>TEXT((TIMEVALUE("0:" &amp; J2) * 86400 * P2) / 86400, "mm:ss")</f>
        <v>01:46</v>
      </c>
      <c r="L2" s="30" t="str">
        <f>TEXT((TIMEVALUE("0:" &amp; J2) * 86400 * P2 / Q2) / 86400, "mm:ss")</f>
        <v>01:35</v>
      </c>
      <c r="M2" s="25">
        <f>F2 * Q2</f>
        <v>1115.0712313067129</v>
      </c>
      <c r="N2" s="25">
        <f>F2/P2</f>
        <v>1083.4236186348862</v>
      </c>
      <c r="O2" s="28">
        <f>N2 * Q2</f>
        <v>1208.0945084579771</v>
      </c>
      <c r="P2" s="17">
        <f>_xlfn.XLOOKUP(B2, AB2:AB13, AC2:AC13, "")</f>
        <v>0.92300000000000004</v>
      </c>
      <c r="Q2" s="26">
        <f t="shared" ref="Q2" si="0">(122.5/C2)^0.222</f>
        <v>1.1150712313067128</v>
      </c>
      <c r="AB2" s="14" t="s">
        <v>7</v>
      </c>
      <c r="AC2" s="14">
        <v>1</v>
      </c>
    </row>
    <row r="3" spans="2:29" ht="17.25" customHeight="1" x14ac:dyDescent="0.25">
      <c r="B3" s="4"/>
      <c r="C3" s="6"/>
      <c r="D3" s="6"/>
      <c r="E3" s="6"/>
      <c r="F3" s="6"/>
      <c r="G3" s="1"/>
      <c r="H3" s="9"/>
      <c r="I3" s="10"/>
      <c r="J3" s="7"/>
      <c r="K3" s="7"/>
      <c r="L3" s="5"/>
      <c r="M3" s="5"/>
      <c r="N3" s="11"/>
      <c r="O3" s="8"/>
      <c r="Q3" s="3"/>
      <c r="AB3" s="12" t="s">
        <v>8</v>
      </c>
      <c r="AC3" s="12">
        <v>0.97599999999999998</v>
      </c>
    </row>
    <row r="4" spans="2:29" ht="17.25" customHeight="1" x14ac:dyDescent="0.25">
      <c r="B4" s="4"/>
      <c r="C4" s="6"/>
      <c r="D4" s="6"/>
      <c r="E4" s="6"/>
      <c r="F4" s="6"/>
      <c r="G4" s="1"/>
      <c r="H4" s="9"/>
      <c r="I4" s="10"/>
      <c r="J4" s="7"/>
      <c r="K4" s="7"/>
      <c r="L4" s="5"/>
      <c r="M4" s="5"/>
      <c r="N4" s="11"/>
      <c r="O4" s="8"/>
      <c r="Q4" s="3"/>
      <c r="AB4" s="12" t="s">
        <v>9</v>
      </c>
      <c r="AC4" s="12">
        <v>0.95599999999999996</v>
      </c>
    </row>
    <row r="5" spans="2:29" ht="17.25" customHeight="1" x14ac:dyDescent="0.25">
      <c r="B5" s="4" t="s">
        <v>30</v>
      </c>
      <c r="C5" s="6"/>
      <c r="D5" s="6"/>
      <c r="E5" s="6"/>
      <c r="F5" s="6"/>
      <c r="G5" s="31"/>
      <c r="H5" s="9"/>
      <c r="I5" s="10"/>
      <c r="J5" s="7"/>
      <c r="K5" s="7"/>
      <c r="L5" s="5"/>
      <c r="M5" s="5"/>
      <c r="N5" s="11"/>
      <c r="O5" s="8"/>
      <c r="P5" s="2"/>
      <c r="Q5" s="3"/>
      <c r="AB5" s="12" t="s">
        <v>10</v>
      </c>
      <c r="AC5" s="12">
        <v>0.93799999999999994</v>
      </c>
    </row>
    <row r="6" spans="2:29" ht="17.25" customHeight="1" x14ac:dyDescent="0.25">
      <c r="B6" s="4" t="s">
        <v>31</v>
      </c>
      <c r="C6" s="6"/>
      <c r="D6" s="6"/>
      <c r="E6" s="6"/>
      <c r="F6" s="6"/>
      <c r="G6" s="1"/>
      <c r="H6" s="9"/>
      <c r="I6" s="10"/>
      <c r="J6" s="7"/>
      <c r="K6" s="7"/>
      <c r="L6" s="5"/>
      <c r="M6" s="5"/>
      <c r="N6" s="11"/>
      <c r="O6" s="8"/>
      <c r="Q6" s="3"/>
      <c r="AB6" s="12" t="s">
        <v>11</v>
      </c>
      <c r="AC6" s="12">
        <v>0.92300000000000004</v>
      </c>
    </row>
    <row r="7" spans="2:29" ht="17.25" customHeight="1" x14ac:dyDescent="0.25">
      <c r="B7" s="4"/>
      <c r="C7" s="6"/>
      <c r="D7" s="6"/>
      <c r="E7" s="6"/>
      <c r="F7" s="6"/>
      <c r="G7" s="1"/>
      <c r="H7" s="9"/>
      <c r="I7" s="10"/>
      <c r="J7" s="7"/>
      <c r="K7" s="7"/>
      <c r="L7" s="5"/>
      <c r="M7" s="5"/>
      <c r="N7" s="11"/>
      <c r="O7" s="8"/>
      <c r="Q7" s="3"/>
      <c r="AB7" s="12" t="s">
        <v>12</v>
      </c>
      <c r="AC7" s="12">
        <v>0.90900000000000003</v>
      </c>
    </row>
    <row r="8" spans="2:29" ht="17.25" customHeight="1" x14ac:dyDescent="0.25">
      <c r="B8" s="4"/>
      <c r="C8" s="6"/>
      <c r="D8" s="6"/>
      <c r="E8" s="6"/>
      <c r="F8" s="6"/>
      <c r="G8" s="1"/>
      <c r="H8" s="9"/>
      <c r="I8" s="10"/>
      <c r="J8" s="7"/>
      <c r="K8" s="7"/>
      <c r="L8" s="5"/>
      <c r="M8" s="5"/>
      <c r="N8" s="11"/>
      <c r="O8" s="8"/>
      <c r="Q8" s="3"/>
      <c r="AB8" s="12" t="s">
        <v>13</v>
      </c>
      <c r="AC8" s="12">
        <v>0.89500000000000002</v>
      </c>
    </row>
    <row r="9" spans="2:29" ht="17.25" customHeight="1" x14ac:dyDescent="0.25">
      <c r="AB9" s="12" t="s">
        <v>14</v>
      </c>
      <c r="AC9" s="12">
        <v>0.88300000000000001</v>
      </c>
    </row>
    <row r="10" spans="2:29" ht="17.25" customHeight="1" x14ac:dyDescent="0.25">
      <c r="AB10" s="12" t="s">
        <v>15</v>
      </c>
      <c r="AC10" s="12">
        <v>0.872</v>
      </c>
    </row>
    <row r="11" spans="2:29" ht="17.25" customHeight="1" x14ac:dyDescent="0.25">
      <c r="AB11" s="12" t="s">
        <v>16</v>
      </c>
      <c r="AC11" s="12">
        <v>0.86</v>
      </c>
    </row>
    <row r="12" spans="2:29" ht="17.25" customHeight="1" x14ac:dyDescent="0.25">
      <c r="AB12" s="12" t="s">
        <v>17</v>
      </c>
      <c r="AC12" s="12">
        <v>0.85</v>
      </c>
    </row>
    <row r="13" spans="2:29" x14ac:dyDescent="0.25">
      <c r="AB13" s="12" t="s">
        <v>18</v>
      </c>
      <c r="AC13" s="12">
        <v>0.84</v>
      </c>
    </row>
    <row r="14" spans="2:29" x14ac:dyDescent="0.25">
      <c r="AB14" s="12"/>
      <c r="AC14" s="12"/>
    </row>
  </sheetData>
  <sheetProtection algorithmName="SHA-512" hashValue="TiMFWyQmvlxHgsQoseMBDZ28Z7q9KyiMydIlLzX1wLLUZf1ZG+ceKWx6IUGyYc+Io81VQPKKfYdP+yBpsvza4g==" saltValue="9eN6NdktNc/zhkqMcU3cAA==" spinCount="100000" sheet="1" objects="1" scenarios="1"/>
  <dataValidations count="1">
    <dataValidation type="list" allowBlank="1" showInputMessage="1" showErrorMessage="1" sqref="B2" xr:uid="{9711C021-DC82-47A6-BF4A-A5F594859330}">
      <formula1>$AB$2:$AB$14</formula1>
    </dataValidation>
  </dataValidations>
  <pageMargins left="0.75" right="0.75" top="1" bottom="1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Wkg_Distance_Split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Guy Besley</cp:lastModifiedBy>
  <cp:lastPrinted>2025-04-14T03:52:11Z</cp:lastPrinted>
  <dcterms:created xsi:type="dcterms:W3CDTF">2025-04-09T05:26:56Z</dcterms:created>
  <dcterms:modified xsi:type="dcterms:W3CDTF">2025-04-14T04:44:24Z</dcterms:modified>
</cp:coreProperties>
</file>